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64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384E4462F1247DA97B6F66BD5C6BC9E" descr="14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3" name="ID_048B32C0488243E48112A2FE2F6184E9" descr="15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4" name="ID_83D590F0B3EB41E29869215CFA105101" descr="21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5" name="ID_28BCE99515354049BE62E352151D8226" descr="22"/>
        <xdr:cNvPicPr/>
      </xdr:nvPicPr>
      <xdr:blipFill>
        <a:blip r:embed="rId4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6" name="ID_DA67FCA73117464BB8045F222FD8F52D" descr="23"/>
        <xdr:cNvPicPr/>
      </xdr:nvPicPr>
      <xdr:blipFill>
        <a:blip r:embed="rId5"/>
        <a:stretch>
          <a:fillRect/>
        </a:stretch>
      </xdr:blipFill>
      <xdr:spPr>
        <a:xfrm>
          <a:off x="0" y="0"/>
          <a:ext cx="10058400" cy="7546340"/>
        </a:xfrm>
        <a:prstGeom prst="rect">
          <a:avLst/>
        </a:prstGeom>
      </xdr:spPr>
    </xdr:pic>
  </etc:cellImage>
  <etc:cellImage>
    <xdr:pic>
      <xdr:nvPicPr>
        <xdr:cNvPr id="7" name="ID_227EC0207D27463B8317F128F4B0F4F2" descr="24"/>
        <xdr:cNvPicPr/>
      </xdr:nvPicPr>
      <xdr:blipFill>
        <a:blip r:embed="rId6"/>
        <a:stretch>
          <a:fillRect/>
        </a:stretch>
      </xdr:blipFill>
      <xdr:spPr>
        <a:xfrm>
          <a:off x="0" y="0"/>
          <a:ext cx="10058400" cy="7546340"/>
        </a:xfrm>
        <a:prstGeom prst="rect">
          <a:avLst/>
        </a:prstGeom>
      </xdr:spPr>
    </xdr:pic>
  </etc:cellImage>
  <etc:cellImage>
    <xdr:pic>
      <xdr:nvPicPr>
        <xdr:cNvPr id="8" name="ID_E2987F8BD3714F1596D2906FC8475793" descr="25"/>
        <xdr:cNvPicPr/>
      </xdr:nvPicPr>
      <xdr:blipFill>
        <a:blip r:embed="rId7"/>
        <a:stretch>
          <a:fillRect/>
        </a:stretch>
      </xdr:blipFill>
      <xdr:spPr>
        <a:xfrm>
          <a:off x="0" y="0"/>
          <a:ext cx="10058400" cy="7546340"/>
        </a:xfrm>
        <a:prstGeom prst="rect">
          <a:avLst/>
        </a:prstGeom>
      </xdr:spPr>
    </xdr:pic>
  </etc:cellImage>
  <etc:cellImage>
    <xdr:pic>
      <xdr:nvPicPr>
        <xdr:cNvPr id="9" name="ID_78EAC557329347CC8EA9F740D8952B9D" descr="26"/>
        <xdr:cNvPicPr/>
      </xdr:nvPicPr>
      <xdr:blipFill>
        <a:blip r:embed="rId8"/>
        <a:stretch>
          <a:fillRect/>
        </a:stretch>
      </xdr:blipFill>
      <xdr:spPr>
        <a:xfrm>
          <a:off x="0" y="0"/>
          <a:ext cx="10058400" cy="7546340"/>
        </a:xfrm>
        <a:prstGeom prst="rect">
          <a:avLst/>
        </a:prstGeom>
      </xdr:spPr>
    </xdr:pic>
  </etc:cellImage>
  <etc:cellImage>
    <xdr:pic>
      <xdr:nvPicPr>
        <xdr:cNvPr id="10" name="ID_962AACF475964DB6A2927F04E42C21AE" descr="27"/>
        <xdr:cNvPicPr/>
      </xdr:nvPicPr>
      <xdr:blipFill>
        <a:blip r:embed="rId9"/>
        <a:stretch>
          <a:fillRect/>
        </a:stretch>
      </xdr:blipFill>
      <xdr:spPr>
        <a:xfrm>
          <a:off x="0" y="0"/>
          <a:ext cx="10058400" cy="7543800"/>
        </a:xfrm>
        <a:prstGeom prst="rect">
          <a:avLst/>
        </a:prstGeom>
      </xdr:spPr>
    </xdr:pic>
  </etc:cellImage>
  <etc:cellImage>
    <xdr:pic>
      <xdr:nvPicPr>
        <xdr:cNvPr id="11" name="ID_7E46E92378CD476E92C2FC0FB52AED97" descr="33"/>
        <xdr:cNvPicPr/>
      </xdr:nvPicPr>
      <xdr:blipFill>
        <a:blip r:embed="rId10"/>
        <a:stretch>
          <a:fillRect/>
        </a:stretch>
      </xdr:blipFill>
      <xdr:spPr>
        <a:xfrm>
          <a:off x="0" y="0"/>
          <a:ext cx="10058400" cy="7546340"/>
        </a:xfrm>
        <a:prstGeom prst="rect">
          <a:avLst/>
        </a:prstGeom>
      </xdr:spPr>
    </xdr:pic>
  </etc:cellImage>
  <etc:cellImage>
    <xdr:pic>
      <xdr:nvPicPr>
        <xdr:cNvPr id="12" name="ID_8051C34D6A24433C8B10C4AD0DFE3A19" descr="34"/>
        <xdr:cNvPicPr/>
      </xdr:nvPicPr>
      <xdr:blipFill>
        <a:blip r:embed="rId11"/>
        <a:stretch>
          <a:fillRect/>
        </a:stretch>
      </xdr:blipFill>
      <xdr:spPr>
        <a:xfrm>
          <a:off x="0" y="0"/>
          <a:ext cx="10058400" cy="7546340"/>
        </a:xfrm>
        <a:prstGeom prst="rect">
          <a:avLst/>
        </a:prstGeom>
      </xdr:spPr>
    </xdr:pic>
  </etc:cellImage>
  <etc:cellImage>
    <xdr:pic>
      <xdr:nvPicPr>
        <xdr:cNvPr id="13" name="ID_37B9DFEC62F04564B93627762FF75382" descr="35"/>
        <xdr:cNvPicPr/>
      </xdr:nvPicPr>
      <xdr:blipFill>
        <a:blip r:embed="rId12"/>
        <a:stretch>
          <a:fillRect/>
        </a:stretch>
      </xdr:blipFill>
      <xdr:spPr>
        <a:xfrm>
          <a:off x="0" y="0"/>
          <a:ext cx="10058400" cy="7546340"/>
        </a:xfrm>
        <a:prstGeom prst="rect">
          <a:avLst/>
        </a:prstGeom>
      </xdr:spPr>
    </xdr:pic>
  </etc:cellImage>
  <etc:cellImage>
    <xdr:pic>
      <xdr:nvPicPr>
        <xdr:cNvPr id="14" name="ID_37CA2FCD863341218E14DAFD40638198" descr="36"/>
        <xdr:cNvPicPr/>
      </xdr:nvPicPr>
      <xdr:blipFill>
        <a:blip r:embed="rId13"/>
        <a:stretch>
          <a:fillRect/>
        </a:stretch>
      </xdr:blipFill>
      <xdr:spPr>
        <a:xfrm>
          <a:off x="0" y="0"/>
          <a:ext cx="10058400" cy="7546340"/>
        </a:xfrm>
        <a:prstGeom prst="rect">
          <a:avLst/>
        </a:prstGeom>
      </xdr:spPr>
    </xdr:pic>
  </etc:cellImage>
  <etc:cellImage>
    <xdr:pic>
      <xdr:nvPicPr>
        <xdr:cNvPr id="15" name="ID_911F5AC8238B444E9EB652395E6A559D" descr="40"/>
        <xdr:cNvPicPr/>
      </xdr:nvPicPr>
      <xdr:blipFill>
        <a:blip r:embed="rId14"/>
        <a:stretch>
          <a:fillRect/>
        </a:stretch>
      </xdr:blipFill>
      <xdr:spPr>
        <a:xfrm>
          <a:off x="0" y="0"/>
          <a:ext cx="10058400" cy="7546340"/>
        </a:xfrm>
        <a:prstGeom prst="rect">
          <a:avLst/>
        </a:prstGeom>
      </xdr:spPr>
    </xdr:pic>
  </etc:cellImage>
  <etc:cellImage>
    <xdr:pic>
      <xdr:nvPicPr>
        <xdr:cNvPr id="16" name="ID_35B34ADA749D4B4EA51054E7A1A66583" descr="41"/>
        <xdr:cNvPicPr/>
      </xdr:nvPicPr>
      <xdr:blipFill>
        <a:blip r:embed="rId15"/>
        <a:stretch>
          <a:fillRect/>
        </a:stretch>
      </xdr:blipFill>
      <xdr:spPr>
        <a:xfrm>
          <a:off x="0" y="0"/>
          <a:ext cx="10058400" cy="7546340"/>
        </a:xfrm>
        <a:prstGeom prst="rect">
          <a:avLst/>
        </a:prstGeom>
      </xdr:spPr>
    </xdr:pic>
  </etc:cellImage>
  <etc:cellImage>
    <xdr:pic>
      <xdr:nvPicPr>
        <xdr:cNvPr id="17" name="ID_282B2845A8A644F8984D475C9E430129" descr="42"/>
        <xdr:cNvPicPr/>
      </xdr:nvPicPr>
      <xdr:blipFill>
        <a:blip r:embed="rId16"/>
        <a:stretch>
          <a:fillRect/>
        </a:stretch>
      </xdr:blipFill>
      <xdr:spPr>
        <a:xfrm>
          <a:off x="0" y="0"/>
          <a:ext cx="10058400" cy="7546340"/>
        </a:xfrm>
        <a:prstGeom prst="rect">
          <a:avLst/>
        </a:prstGeom>
      </xdr:spPr>
    </xdr:pic>
  </etc:cellImage>
  <etc:cellImage>
    <xdr:pic>
      <xdr:nvPicPr>
        <xdr:cNvPr id="18" name="ID_526A0E6FA297465FABBEC9E30A8DD92B" descr="43"/>
        <xdr:cNvPicPr/>
      </xdr:nvPicPr>
      <xdr:blipFill>
        <a:blip r:embed="rId17"/>
        <a:stretch>
          <a:fillRect/>
        </a:stretch>
      </xdr:blipFill>
      <xdr:spPr>
        <a:xfrm>
          <a:off x="0" y="0"/>
          <a:ext cx="10058400" cy="7546340"/>
        </a:xfrm>
        <a:prstGeom prst="rect">
          <a:avLst/>
        </a:prstGeom>
      </xdr:spPr>
    </xdr:pic>
  </etc:cellImage>
  <etc:cellImage>
    <xdr:pic>
      <xdr:nvPicPr>
        <xdr:cNvPr id="19" name="ID_CFB280EEB6344BD1AFDB0D4CEF8B1173" descr="T3到达12"/>
        <xdr:cNvPicPr/>
      </xdr:nvPicPr>
      <xdr:blipFill>
        <a:blip r:embed="rId18"/>
        <a:stretch>
          <a:fillRect/>
        </a:stretch>
      </xdr:blipFill>
      <xdr:spPr>
        <a:xfrm>
          <a:off x="0" y="0"/>
          <a:ext cx="10058400" cy="754634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<sst xmlns="http://schemas.openxmlformats.org/spreadsheetml/2006/main" count="46" uniqueCount="42">
  <si>
    <t>航站楼</t>
  </si>
  <si>
    <t>登机口</t>
  </si>
  <si>
    <t>数量（台）</t>
  </si>
  <si>
    <r>
      <rPr>
        <sz val="11"/>
        <color theme="1"/>
        <rFont val="宋体"/>
        <charset val="134"/>
        <scheme val="minor"/>
      </rPr>
      <t>座椅面积（</t>
    </r>
    <r>
      <rPr>
        <sz val="11"/>
        <color theme="1"/>
        <rFont val="SimSun"/>
        <charset val="134"/>
      </rPr>
      <t>㎡</t>
    </r>
    <r>
      <rPr>
        <sz val="11"/>
        <color theme="1"/>
        <rFont val="宋体"/>
        <charset val="134"/>
        <scheme val="minor"/>
      </rPr>
      <t>）</t>
    </r>
  </si>
  <si>
    <t>现场图</t>
  </si>
  <si>
    <t>尺寸（m）</t>
  </si>
  <si>
    <t>区域面积（㎡）</t>
  </si>
  <si>
    <t>T3</t>
  </si>
  <si>
    <t>B14登机口</t>
  </si>
  <si>
    <t>4.6*6.8</t>
  </si>
  <si>
    <t>B15登机口</t>
  </si>
  <si>
    <t>1.8*6.6</t>
  </si>
  <si>
    <t>B21登机口</t>
  </si>
  <si>
    <t>1.8*6.7</t>
  </si>
  <si>
    <t>B22登机口</t>
  </si>
  <si>
    <t>4.5*7</t>
  </si>
  <si>
    <t>B23登机口</t>
  </si>
  <si>
    <t>B24登机口</t>
  </si>
  <si>
    <t>7.5*6.7</t>
  </si>
  <si>
    <t>B25登机口</t>
  </si>
  <si>
    <t>7.6*7.2</t>
  </si>
  <si>
    <t>B26登机口</t>
  </si>
  <si>
    <t>2.5*5.9+2.5*2.4</t>
  </si>
  <si>
    <t>B27登机口</t>
  </si>
  <si>
    <t>B33登机口</t>
  </si>
  <si>
    <t>4.7*6.5</t>
  </si>
  <si>
    <t>B34登机口</t>
  </si>
  <si>
    <t>B35登机口</t>
  </si>
  <si>
    <t>B36登机口</t>
  </si>
  <si>
    <t>1.8*6.5</t>
  </si>
  <si>
    <t>B40登机口</t>
  </si>
  <si>
    <t>1.8*6.8</t>
  </si>
  <si>
    <t>B41登机口</t>
  </si>
  <si>
    <t>8*7</t>
  </si>
  <si>
    <t>B42登机口</t>
  </si>
  <si>
    <t>7*7.1</t>
  </si>
  <si>
    <t>B43登机口</t>
  </si>
  <si>
    <t>4.6*3</t>
  </si>
  <si>
    <t>到达层</t>
  </si>
  <si>
    <t>0.9*5.9</t>
  </si>
  <si>
    <t>合计</t>
  </si>
  <si>
    <t>原商户合同2026年4月30日到期后，场地即移交新商户，并按照“撤一批、进一批”的方式做好衔接过渡。根据合同，原商户撤场需要在30天内完成，该过渡期最长不超过30天。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</si>
</sst>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pane ySplit="1" topLeftCell="A19" activePane="bottomLeft" state="frozen"/>
      <selection/>
      <selection pane="bottomLeft" activeCell="A22" sqref="A22:G22"/>
    </sheetView>
  </sheetViews>
  <sheetFormatPr defaultColWidth="9.23148148148148" defaultRowHeight="14.4" outlineLevelCol="6"/>
  <cols>
    <col min="1" max="4" width="16.5" style="1" customWidth="1"/>
    <col min="5" max="5" width="30.2777777777778" style="1" customWidth="1"/>
    <col min="6" max="6" width="14.2592592592593" style="1" customWidth="1"/>
    <col min="7" max="7" width="16.8240740740741" style="1" customWidth="1"/>
    <col min="8" max="8" width="9.62037037037037" style="1" customWidth="1"/>
    <col min="9" max="16384" width="9.23148148148148" style="1"/>
  </cols>
  <sheetData>
    <row r="1" spans="1:7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</row>
    <row r="2" ht="118.35" spans="1:7">
      <c r="A2" s="2" t="s">
        <v>7</v>
      </c>
      <c r="B2" s="4" t="s">
        <v>8</v>
      </c>
      <c r="C2" s="2">
        <v>36</v>
      </c>
      <c r="D2" s="2">
        <f>2*4.5+2*3.6</f>
        <v>16.2</v>
      </c>
      <c r="E2" s="2" t="str">
        <f>_xlfn.DISPIMG("ID_4384E4462F1247DA97B6F66BD5C6BC9E",1)</f>
        <v>=DISPIMG("ID_4384E4462F1247DA97B6F66BD5C6BC9E",1)</v>
      </c>
      <c r="F2" s="2" t="s">
        <v>9</v>
      </c>
      <c r="G2" s="2">
        <f>4.6*6.8</f>
        <v>31.28</v>
      </c>
    </row>
    <row r="3" ht="118.35" spans="1:7">
      <c r="A3" s="2"/>
      <c r="B3" s="4" t="s">
        <v>10</v>
      </c>
      <c r="C3" s="2">
        <v>20</v>
      </c>
      <c r="D3" s="2">
        <v>4.5</v>
      </c>
      <c r="E3" s="2" t="str">
        <f>_xlfn.DISPIMG("ID_048B32C0488243E48112A2FE2F6184E9",1)</f>
        <v>=DISPIMG("ID_048B32C0488243E48112A2FE2F6184E9",1)</v>
      </c>
      <c r="F3" s="2" t="s">
        <v>11</v>
      </c>
      <c r="G3" s="2">
        <f>1.8*6.6</f>
        <v>11.88</v>
      </c>
    </row>
    <row r="4" ht="118.35" spans="1:7">
      <c r="A4" s="2"/>
      <c r="B4" s="4" t="s">
        <v>12</v>
      </c>
      <c r="C4" s="2">
        <v>20</v>
      </c>
      <c r="D4" s="2">
        <f>2*4.5</f>
        <v>9</v>
      </c>
      <c r="E4" s="2" t="str">
        <f>_xlfn.DISPIMG("ID_83D590F0B3EB41E29869215CFA105101",1)</f>
        <v>=DISPIMG("ID_83D590F0B3EB41E29869215CFA105101",1)</v>
      </c>
      <c r="F4" s="2" t="s">
        <v>13</v>
      </c>
      <c r="G4" s="2">
        <f>1.8*6.7</f>
        <v>12.06</v>
      </c>
    </row>
    <row r="5" ht="118.35" spans="1:7">
      <c r="A5" s="2"/>
      <c r="B5" s="4" t="s">
        <v>14</v>
      </c>
      <c r="C5" s="2">
        <v>40</v>
      </c>
      <c r="D5" s="2">
        <f>4*4.5</f>
        <v>18</v>
      </c>
      <c r="E5" s="2" t="str">
        <f>_xlfn.DISPIMG("ID_28BCE99515354049BE62E352151D8226",1)</f>
        <v>=DISPIMG("ID_28BCE99515354049BE62E352151D8226",1)</v>
      </c>
      <c r="F5" s="2" t="s">
        <v>15</v>
      </c>
      <c r="G5" s="2">
        <f>4.5*7</f>
        <v>31.5</v>
      </c>
    </row>
    <row r="6" ht="118.4" spans="1:7">
      <c r="A6" s="2"/>
      <c r="B6" s="4" t="s">
        <v>16</v>
      </c>
      <c r="C6" s="2">
        <v>40</v>
      </c>
      <c r="D6" s="2">
        <f>4*4.5</f>
        <v>18</v>
      </c>
      <c r="E6" s="2" t="str">
        <f>_xlfn.DISPIMG("ID_DA67FCA73117464BB8045F222FD8F52D",1)</f>
        <v>=DISPIMG("ID_DA67FCA73117464BB8045F222FD8F52D",1)</v>
      </c>
      <c r="F6" s="2" t="s">
        <v>15</v>
      </c>
      <c r="G6" s="2">
        <f>4.5*7</f>
        <v>31.5</v>
      </c>
    </row>
    <row r="7" ht="118.4" spans="1:7">
      <c r="A7" s="2"/>
      <c r="B7" s="4" t="s">
        <v>17</v>
      </c>
      <c r="C7" s="2">
        <v>60</v>
      </c>
      <c r="D7" s="2">
        <f>6*4.5</f>
        <v>27</v>
      </c>
      <c r="E7" s="2" t="str">
        <f>_xlfn.DISPIMG("ID_227EC0207D27463B8317F128F4B0F4F2",1)</f>
        <v>=DISPIMG("ID_227EC0207D27463B8317F128F4B0F4F2",1)</v>
      </c>
      <c r="F7" s="2" t="s">
        <v>18</v>
      </c>
      <c r="G7" s="2">
        <f>7.5*6.7</f>
        <v>50.25</v>
      </c>
    </row>
    <row r="8" ht="118.4" spans="1:7">
      <c r="A8" s="2"/>
      <c r="B8" s="4" t="s">
        <v>19</v>
      </c>
      <c r="C8" s="2">
        <v>60</v>
      </c>
      <c r="D8" s="2">
        <f>6*4.5</f>
        <v>27</v>
      </c>
      <c r="E8" s="2" t="str">
        <f>_xlfn.DISPIMG("ID_E2987F8BD3714F1596D2906FC8475793",1)</f>
        <v>=DISPIMG("ID_E2987F8BD3714F1596D2906FC8475793",1)</v>
      </c>
      <c r="F8" s="2" t="s">
        <v>20</v>
      </c>
      <c r="G8" s="2">
        <f>7.6*7.2</f>
        <v>54.72</v>
      </c>
    </row>
    <row r="9" ht="118.4" spans="1:7">
      <c r="A9" s="2"/>
      <c r="B9" s="4" t="s">
        <v>21</v>
      </c>
      <c r="C9" s="2">
        <v>24</v>
      </c>
      <c r="D9" s="2">
        <f>2*3.6+2.9</f>
        <v>10.1</v>
      </c>
      <c r="E9" s="2" t="str">
        <f>_xlfn.DISPIMG("ID_78EAC557329347CC8EA9F740D8952B9D",1)</f>
        <v>=DISPIMG("ID_78EAC557329347CC8EA9F740D8952B9D",1)</v>
      </c>
      <c r="F9" s="2" t="s">
        <v>22</v>
      </c>
      <c r="G9" s="2">
        <f>2.5*5.9+2.5*2.4</f>
        <v>20.75</v>
      </c>
    </row>
    <row r="10" ht="118.35" spans="1:7">
      <c r="A10" s="2"/>
      <c r="B10" s="4" t="s">
        <v>23</v>
      </c>
      <c r="C10" s="2">
        <v>20</v>
      </c>
      <c r="D10" s="2">
        <v>9</v>
      </c>
      <c r="E10" s="2" t="str">
        <f>_xlfn.DISPIMG("ID_962AACF475964DB6A2927F04E42C21AE",1)</f>
        <v>=DISPIMG("ID_962AACF475964DB6A2927F04E42C21AE",1)</v>
      </c>
      <c r="F10" s="2" t="s">
        <v>13</v>
      </c>
      <c r="G10" s="2">
        <f t="shared" ref="G10:G15" si="0">1.8*6.7</f>
        <v>12.06</v>
      </c>
    </row>
    <row r="11" ht="118.4" spans="1:7">
      <c r="A11" s="2"/>
      <c r="B11" s="4" t="s">
        <v>24</v>
      </c>
      <c r="C11" s="2">
        <v>40</v>
      </c>
      <c r="D11" s="2">
        <v>18</v>
      </c>
      <c r="E11" s="2" t="str">
        <f>_xlfn.DISPIMG("ID_7E46E92378CD476E92C2FC0FB52AED97",1)</f>
        <v>=DISPIMG("ID_7E46E92378CD476E92C2FC0FB52AED97",1)</v>
      </c>
      <c r="F11" s="2" t="s">
        <v>25</v>
      </c>
      <c r="G11" s="2">
        <f>4.7*6.5</f>
        <v>30.55</v>
      </c>
    </row>
    <row r="12" ht="118.4" spans="1:7">
      <c r="A12" s="2"/>
      <c r="B12" s="4" t="s">
        <v>26</v>
      </c>
      <c r="C12" s="2">
        <v>20</v>
      </c>
      <c r="D12" s="2">
        <v>9</v>
      </c>
      <c r="E12" s="2" t="str">
        <f>_xlfn.DISPIMG("ID_8051C34D6A24433C8B10C4AD0DFE3A19",1)</f>
        <v>=DISPIMG("ID_8051C34D6A24433C8B10C4AD0DFE3A19",1)</v>
      </c>
      <c r="F12" s="2" t="s">
        <v>13</v>
      </c>
      <c r="G12" s="2">
        <f t="shared" si="0"/>
        <v>12.06</v>
      </c>
    </row>
    <row r="13" ht="118.4" spans="1:7">
      <c r="A13" s="2"/>
      <c r="B13" s="4" t="s">
        <v>27</v>
      </c>
      <c r="C13" s="2">
        <v>20</v>
      </c>
      <c r="D13" s="2">
        <v>9</v>
      </c>
      <c r="E13" s="2" t="str">
        <f>_xlfn.DISPIMG("ID_37B9DFEC62F04564B93627762FF75382",1)</f>
        <v>=DISPIMG("ID_37B9DFEC62F04564B93627762FF75382",1)</v>
      </c>
      <c r="F13" s="2" t="s">
        <v>13</v>
      </c>
      <c r="G13" s="2">
        <f t="shared" si="0"/>
        <v>12.06</v>
      </c>
    </row>
    <row r="14" ht="118.4" spans="1:7">
      <c r="A14" s="2"/>
      <c r="B14" s="4" t="s">
        <v>28</v>
      </c>
      <c r="C14" s="2">
        <v>20</v>
      </c>
      <c r="D14" s="2">
        <v>9</v>
      </c>
      <c r="E14" s="2" t="str">
        <f>_xlfn.DISPIMG("ID_37CA2FCD863341218E14DAFD40638198",1)</f>
        <v>=DISPIMG("ID_37CA2FCD863341218E14DAFD40638198",1)</v>
      </c>
      <c r="F14" s="2" t="s">
        <v>29</v>
      </c>
      <c r="G14" s="2">
        <f>1.8*6.5</f>
        <v>11.7</v>
      </c>
    </row>
    <row r="15" ht="118.4" spans="1:7">
      <c r="A15" s="2"/>
      <c r="B15" s="4" t="s">
        <v>30</v>
      </c>
      <c r="C15" s="2">
        <v>20</v>
      </c>
      <c r="D15" s="2">
        <v>9</v>
      </c>
      <c r="E15" s="2" t="str">
        <f>_xlfn.DISPIMG("ID_911F5AC8238B444E9EB652395E6A559D",1)</f>
        <v>=DISPIMG("ID_911F5AC8238B444E9EB652395E6A559D",1)</v>
      </c>
      <c r="F15" s="2" t="s">
        <v>31</v>
      </c>
      <c r="G15" s="2">
        <f>1.8*6.8</f>
        <v>12.24</v>
      </c>
    </row>
    <row r="16" ht="118.4" spans="1:7">
      <c r="A16" s="2"/>
      <c r="B16" s="4" t="s">
        <v>32</v>
      </c>
      <c r="C16" s="2">
        <v>60</v>
      </c>
      <c r="D16" s="2">
        <v>27</v>
      </c>
      <c r="E16" s="2" t="str">
        <f>_xlfn.DISPIMG("ID_35B34ADA749D4B4EA51054E7A1A66583",1)</f>
        <v>=DISPIMG("ID_35B34ADA749D4B4EA51054E7A1A66583",1)</v>
      </c>
      <c r="F16" s="2" t="s">
        <v>33</v>
      </c>
      <c r="G16" s="2">
        <f>8*7</f>
        <v>56</v>
      </c>
    </row>
    <row r="17" ht="118.4" spans="1:7">
      <c r="A17" s="2"/>
      <c r="B17" s="4" t="s">
        <v>34</v>
      </c>
      <c r="C17" s="2">
        <v>60</v>
      </c>
      <c r="D17" s="2">
        <v>27</v>
      </c>
      <c r="E17" s="2" t="str">
        <f>_xlfn.DISPIMG("ID_282B2845A8A644F8984D475C9E430129",1)</f>
        <v>=DISPIMG("ID_282B2845A8A644F8984D475C9E430129",1)</v>
      </c>
      <c r="F17" s="2" t="s">
        <v>35</v>
      </c>
      <c r="G17" s="2">
        <f>7*7.1</f>
        <v>49.7</v>
      </c>
    </row>
    <row r="18" ht="118.4" spans="1:7">
      <c r="A18" s="2"/>
      <c r="B18" s="4" t="s">
        <v>36</v>
      </c>
      <c r="C18" s="2">
        <v>20</v>
      </c>
      <c r="D18" s="2">
        <v>9</v>
      </c>
      <c r="E18" s="2" t="str">
        <f>_xlfn.DISPIMG("ID_526A0E6FA297465FABBEC9E30A8DD92B",1)</f>
        <v>=DISPIMG("ID_526A0E6FA297465FABBEC9E30A8DD92B",1)</v>
      </c>
      <c r="F18" s="2" t="s">
        <v>37</v>
      </c>
      <c r="G18" s="2">
        <f>4.6*3</f>
        <v>13.8</v>
      </c>
    </row>
    <row r="19" ht="118.4" spans="1:7">
      <c r="A19" s="2"/>
      <c r="B19" s="4" t="s">
        <v>38</v>
      </c>
      <c r="C19" s="2">
        <v>10</v>
      </c>
      <c r="D19" s="2">
        <v>3.7</v>
      </c>
      <c r="E19" s="2" t="str">
        <f>_xlfn.DISPIMG("ID_CFB280EEB6344BD1AFDB0D4CEF8B1173",1)</f>
        <v>=DISPIMG("ID_CFB280EEB6344BD1AFDB0D4CEF8B1173",1)</v>
      </c>
      <c r="F19" s="2" t="s">
        <v>39</v>
      </c>
      <c r="G19" s="2">
        <f>0.9*5.9</f>
        <v>5.31</v>
      </c>
    </row>
    <row r="20" ht="20.4" spans="1:7">
      <c r="A20" s="2"/>
      <c r="B20" s="5" t="s">
        <v>40</v>
      </c>
      <c r="C20" s="5">
        <f>SUM(C2:C19)</f>
        <v>590</v>
      </c>
      <c r="D20" s="5">
        <f>SUM(D2:D19)</f>
        <v>259.5</v>
      </c>
      <c r="E20" s="2"/>
      <c r="F20" s="2"/>
      <c r="G20" s="5">
        <f>SUM(G2:G19)</f>
        <v>459.42</v>
      </c>
    </row>
    <row r="22" ht="35" customHeight="1" spans="1:7">
      <c r="A22" s="6" t="s">
        <v>41</v>
      </c>
      <c r="B22" s="6"/>
      <c r="C22" s="6"/>
      <c r="D22" s="6"/>
      <c r="E22" s="6"/>
      <c r="F22" s="6"/>
      <c r="G22" s="6"/>
    </row>
  </sheetData>
  <mergeCells count="2">
    <mergeCell ref="A22:G22"/>
    <mergeCell ref="A2:A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xiaocongcongdemacbookair</dc:creator>
  <cp:lastModifiedBy>吴彦菲</cp:lastModifiedBy>
  <dcterms:created xsi:type="dcterms:W3CDTF">2026-03-04T05:07:00Z</dcterms:created>
  <dcterms:modified xsi:type="dcterms:W3CDTF">2026-04-03T07:30:46Z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719701D6EF9927A5806CA6694B02A17A_41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